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944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F33" i="1"/>
  <c r="F14" i="1"/>
  <c r="F20" i="1" s="1"/>
  <c r="F42" i="1"/>
  <c r="C76" i="1"/>
  <c r="F10" i="1"/>
  <c r="F24" i="1"/>
  <c r="F43" i="1"/>
  <c r="F29" i="1"/>
  <c r="F28" i="1"/>
  <c r="F17" i="1"/>
  <c r="F15" i="1"/>
  <c r="C82" i="1"/>
  <c r="C73" i="1"/>
  <c r="C65" i="1"/>
  <c r="C72" i="1"/>
  <c r="C87" i="1"/>
  <c r="C88" i="1" s="1"/>
  <c r="C86" i="1"/>
  <c r="D20" i="1"/>
  <c r="D17" i="1"/>
  <c r="D15" i="1"/>
  <c r="D14" i="1"/>
  <c r="D10" i="1"/>
  <c r="D7" i="1"/>
  <c r="F7" i="1" s="1"/>
  <c r="D58" i="1"/>
  <c r="C58" i="1"/>
  <c r="E56" i="1"/>
  <c r="F34" i="1"/>
  <c r="C54" i="1"/>
  <c r="D54" i="1" s="1"/>
  <c r="E51" i="1"/>
  <c r="F46" i="1" l="1"/>
  <c r="C80" i="1"/>
  <c r="C59" i="1"/>
  <c r="E58" i="1"/>
  <c r="F37" i="1" s="1"/>
  <c r="D59" i="1"/>
  <c r="C67" i="1" s="1"/>
  <c r="C69" i="1" s="1"/>
  <c r="F9" i="1" s="1"/>
  <c r="E54" i="1"/>
  <c r="E59" i="1" l="1"/>
</calcChain>
</file>

<file path=xl/sharedStrings.xml><?xml version="1.0" encoding="utf-8"?>
<sst xmlns="http://schemas.openxmlformats.org/spreadsheetml/2006/main" count="75" uniqueCount="71">
  <si>
    <t>Альфа</t>
  </si>
  <si>
    <t>Бета</t>
  </si>
  <si>
    <t xml:space="preserve">  $’000</t>
  </si>
  <si>
    <t>Активы</t>
  </si>
  <si>
    <t>Необоротные активы:</t>
  </si>
  <si>
    <t>Основные средства</t>
  </si>
  <si>
    <t>Нематериальные активы (Прим. 4)</t>
  </si>
  <si>
    <t>ноль</t>
  </si>
  <si>
    <t>Оборотные активы:</t>
  </si>
  <si>
    <t>Запасы</t>
  </si>
  <si>
    <t>Дебиторская задолженность по основной деятельности (Прим. 3)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</si>
  <si>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</si>
  <si>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</si>
  <si>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</si>
  <si>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</si>
  <si>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капитал (номинал акции 1 долл.)</t>
  </si>
  <si>
    <t>Итого собственный капитал</t>
  </si>
  <si>
    <t>Долгосрочные обязательства:</t>
  </si>
  <si>
    <t>Долгосрочные заимствования</t>
  </si>
  <si>
    <t>Оценочное обязательство по реструктуризации</t>
  </si>
  <si>
    <t>Отложенный налог</t>
  </si>
  <si>
    <t>Итого долгосрочные обязательства</t>
  </si>
  <si>
    <t>Краткосрочные обязательства:</t>
  </si>
  <si>
    <t>Кредиторская задолженность по основной деятельности и прочая кредиторская задолженность</t>
  </si>
  <si>
    <t>Краткосрочные заимствования</t>
  </si>
  <si>
    <t>Итого краткосрочные обязательства</t>
  </si>
  <si>
    <t>Итого собственный капитал и обязательства</t>
  </si>
  <si>
    <t>@консолидац</t>
  </si>
  <si>
    <t>@приобретения</t>
  </si>
  <si>
    <t>дельта</t>
  </si>
  <si>
    <t>АК</t>
  </si>
  <si>
    <t>НРП</t>
  </si>
  <si>
    <t>корректировки</t>
  </si>
  <si>
    <t>Гудвилл</t>
  </si>
  <si>
    <t>100% МК НРП</t>
  </si>
  <si>
    <t>Р2  Бета</t>
  </si>
  <si>
    <t>Р3 Альфа</t>
  </si>
  <si>
    <t>Р4 НДУ</t>
  </si>
  <si>
    <t>спрведливая ст-ть инвестиций</t>
  </si>
  <si>
    <t>27500-27000</t>
  </si>
  <si>
    <t>Р1 ЧАДК Бета</t>
  </si>
  <si>
    <t>оценочное обязательство по реструктуризации</t>
  </si>
  <si>
    <t>=21000-2000</t>
  </si>
  <si>
    <t>ОНО (25%)</t>
  </si>
  <si>
    <t>переобучение персонала</t>
  </si>
  <si>
    <t>=20000+8000-2750 (Р1)</t>
  </si>
  <si>
    <t>=8000+13000-2000 (Р1)</t>
  </si>
  <si>
    <t>ФА по справедливой стоимости через прибыль/убыток</t>
  </si>
  <si>
    <t>48000+25000 (28571*1/2*1,75)</t>
  </si>
  <si>
    <t>80% дельта НРП</t>
  </si>
  <si>
    <t>6/12</t>
  </si>
  <si>
    <t>=48000/1,75</t>
  </si>
  <si>
    <t>=56000-27429</t>
  </si>
  <si>
    <t>=28571*1,75*1/2</t>
  </si>
  <si>
    <t>стоимость инвестиций Р5</t>
  </si>
  <si>
    <t>Справедливая стоимость</t>
  </si>
  <si>
    <t>справедливая ст-ть НДУ @приобретения</t>
  </si>
  <si>
    <t>=14000*1,5</t>
  </si>
  <si>
    <t>-</t>
  </si>
  <si>
    <t>100% ЧАДК ДАТУ ПРИОБРЕТЕНИЯ</t>
  </si>
  <si>
    <t xml:space="preserve">Гудвилл </t>
  </si>
  <si>
    <t>20 % дельта ЧАДК</t>
  </si>
  <si>
    <t>=53000-23000+27500-5000+4000+4000*10%</t>
  </si>
  <si>
    <t>=48000+30000-5000</t>
  </si>
  <si>
    <t>=9000+8000+5000</t>
  </si>
  <si>
    <t>Нераспределённая прибыль Р3</t>
  </si>
  <si>
    <t>НДУ Р4</t>
  </si>
  <si>
    <t>Эмиссионный доход</t>
  </si>
  <si>
    <t>=28571*1/2*0,75</t>
  </si>
  <si>
    <t>=28571*1/2*1+51000</t>
  </si>
  <si>
    <t>НМА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</si>
</sst>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News Gothic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News Gothic Cyr"/>
      <family val="2"/>
      <charset val="204"/>
    </font>
    <font>
      <sz val="11"/>
      <color rgb="FF000000"/>
      <name val="News Gothic Cyr"/>
      <family val="2"/>
      <charset val="204"/>
    </font>
    <font>
      <u/>
      <sz val="11"/>
      <color rgb="FF000000"/>
      <name val="Arial"/>
      <family val="2"/>
      <charset val="204"/>
    </font>
    <font>
      <b/>
      <u val="double"/>
      <sz val="11"/>
      <color rgb="FF000000"/>
      <name val="Arial"/>
      <family val="2"/>
      <charset val="204"/>
    </font>
    <font>
      <b/>
      <sz val="11"/>
      <color rgb="FF000000"/>
      <name val="News Gothic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1" fillId="0" borderId="0" xfId="0" applyFont="1"/>
    <xf numFmtId="0" fontId="1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justify" vertical="center" wrapText="1"/>
    </xf>
    <xf numFmtId="3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3" fontId="6" fillId="2" borderId="0" xfId="0" applyNumberFormat="1" applyFont="1" applyFill="1" applyAlignment="1">
      <alignment horizontal="justify" vertical="center" wrapText="1"/>
    </xf>
    <xf numFmtId="1" fontId="6" fillId="0" borderId="0" xfId="0" applyNumberFormat="1" applyFont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topLeftCell="A45" workbookViewId="0">
      <selection activeCell="C58" sqref="C58:C88"/>
    </sheetView>
  </sheetViews>
  <sheetFormatPr defaultRowHeight="14.4"/>
  <cols>
    <col min="2" max="2" width="28.5546875" customWidth="1"/>
    <col min="3" max="3" width="14.33203125" customWidth="1"/>
    <col min="4" max="4" width="19.44140625" customWidth="1"/>
  </cols>
  <sheetData>
    <row r="2" spans="2:9">
      <c r="D2" s="25" t="s">
        <v>50</v>
      </c>
    </row>
    <row r="3" spans="2:9">
      <c r="B3" s="1"/>
      <c r="C3" s="2" t="s">
        <v>0</v>
      </c>
      <c r="D3" s="2" t="s">
        <v>1</v>
      </c>
      <c r="E3" s="3"/>
      <c r="F3" s="4"/>
    </row>
    <row r="4" spans="2:9">
      <c r="B4" s="5"/>
      <c r="C4" s="6" t="s">
        <v>2</v>
      </c>
      <c r="D4" s="6" t="s">
        <v>2</v>
      </c>
      <c r="E4" s="3"/>
      <c r="F4" s="7"/>
    </row>
    <row r="5" spans="2:9">
      <c r="B5" s="8" t="s">
        <v>3</v>
      </c>
      <c r="C5" s="6"/>
      <c r="D5" s="6"/>
      <c r="E5" s="3"/>
      <c r="F5" s="7"/>
      <c r="I5" s="10"/>
    </row>
    <row r="6" spans="2:9">
      <c r="B6" s="9" t="s">
        <v>4</v>
      </c>
      <c r="C6" s="6"/>
      <c r="D6" s="6"/>
      <c r="E6" s="3"/>
      <c r="F6" s="7"/>
    </row>
    <row r="7" spans="2:9">
      <c r="B7" s="9" t="s">
        <v>5</v>
      </c>
      <c r="C7" s="11">
        <v>119000</v>
      </c>
      <c r="D7" s="11">
        <f>100000</f>
        <v>100000</v>
      </c>
      <c r="E7" s="3"/>
      <c r="F7" s="23">
        <f>C7+D7</f>
        <v>219000</v>
      </c>
    </row>
    <row r="8" spans="2:9" ht="27.6">
      <c r="B8" s="9" t="s">
        <v>6</v>
      </c>
      <c r="C8" s="11">
        <v>36000</v>
      </c>
      <c r="D8" s="6" t="s">
        <v>7</v>
      </c>
      <c r="E8" s="3"/>
      <c r="F8" s="23">
        <v>28000</v>
      </c>
    </row>
    <row r="9" spans="2:9">
      <c r="B9" s="9" t="s">
        <v>60</v>
      </c>
      <c r="C9" s="11"/>
      <c r="D9" s="6"/>
      <c r="E9" s="3"/>
      <c r="F9" s="7">
        <f>C69</f>
        <v>3375</v>
      </c>
    </row>
    <row r="10" spans="2:9" ht="41.4">
      <c r="B10" s="9" t="s">
        <v>47</v>
      </c>
      <c r="C10" s="12">
        <v>53000</v>
      </c>
      <c r="D10" s="12">
        <f>23000</f>
        <v>23000</v>
      </c>
      <c r="E10" s="3"/>
      <c r="F10" s="23">
        <f>C10+D10+4500-1000+400</f>
        <v>79900</v>
      </c>
    </row>
    <row r="11" spans="2:9" ht="27.6">
      <c r="B11" s="20" t="s">
        <v>62</v>
      </c>
      <c r="C11" s="11"/>
      <c r="D11" s="11"/>
      <c r="E11" s="3"/>
      <c r="F11" s="7"/>
    </row>
    <row r="12" spans="2:9">
      <c r="B12" s="9"/>
      <c r="C12" s="6"/>
      <c r="D12" s="6"/>
      <c r="E12" s="3"/>
      <c r="F12" s="7"/>
    </row>
    <row r="13" spans="2:9">
      <c r="B13" s="9" t="s">
        <v>8</v>
      </c>
      <c r="C13" s="6"/>
      <c r="D13" s="6"/>
      <c r="E13" s="3"/>
      <c r="F13" s="7"/>
    </row>
    <row r="14" spans="2:9">
      <c r="B14" s="9" t="s">
        <v>9</v>
      </c>
      <c r="C14" s="11">
        <v>40000</v>
      </c>
      <c r="D14" s="11">
        <f>32000</f>
        <v>32000</v>
      </c>
      <c r="E14" s="3"/>
      <c r="F14" s="23">
        <f>C14+D14</f>
        <v>72000</v>
      </c>
    </row>
    <row r="15" spans="2:9" ht="41.4">
      <c r="B15" s="9" t="s">
        <v>10</v>
      </c>
      <c r="C15" s="13">
        <v>48000</v>
      </c>
      <c r="D15" s="13">
        <f>30000</f>
        <v>30000</v>
      </c>
      <c r="E15" s="3"/>
      <c r="F15" s="23">
        <f>C15+D15-5000</f>
        <v>73000</v>
      </c>
    </row>
    <row r="16" spans="2:9">
      <c r="B16" s="20" t="s">
        <v>63</v>
      </c>
      <c r="C16" s="13"/>
      <c r="D16" s="13"/>
      <c r="E16" s="3"/>
      <c r="F16" s="7"/>
    </row>
    <row r="17" spans="2:6" ht="27.6">
      <c r="B17" s="9" t="s">
        <v>11</v>
      </c>
      <c r="C17" s="12">
        <v>9000</v>
      </c>
      <c r="D17" s="12">
        <f>8000</f>
        <v>8000</v>
      </c>
      <c r="E17" s="3"/>
      <c r="F17" s="23">
        <f>C17+D17+5000</f>
        <v>22000</v>
      </c>
    </row>
    <row r="18" spans="2:6">
      <c r="B18" s="20" t="s">
        <v>64</v>
      </c>
      <c r="C18" s="11"/>
      <c r="D18" s="11"/>
      <c r="E18" s="3"/>
      <c r="F18" s="7"/>
    </row>
    <row r="19" spans="2:6">
      <c r="B19" s="9"/>
      <c r="C19" s="6"/>
      <c r="D19" s="6"/>
      <c r="E19" s="3"/>
      <c r="F19" s="7"/>
    </row>
    <row r="20" spans="2:6">
      <c r="B20" s="9" t="s">
        <v>12</v>
      </c>
      <c r="C20" s="14">
        <v>305000</v>
      </c>
      <c r="D20" s="14">
        <f>193000</f>
        <v>193000</v>
      </c>
      <c r="E20" s="3"/>
      <c r="F20" s="26">
        <f>SUM(F7:F17)</f>
        <v>497275</v>
      </c>
    </row>
    <row r="21" spans="2:6">
      <c r="B21" s="9"/>
      <c r="C21" s="6"/>
      <c r="D21" s="6"/>
      <c r="E21" s="3"/>
      <c r="F21" s="7"/>
    </row>
    <row r="22" spans="2:6" ht="27.6">
      <c r="B22" s="8" t="s">
        <v>13</v>
      </c>
      <c r="C22" s="6"/>
      <c r="D22" s="6"/>
      <c r="E22" s="3"/>
      <c r="F22" s="7"/>
    </row>
    <row r="23" spans="2:6">
      <c r="B23" s="9" t="s">
        <v>14</v>
      </c>
      <c r="C23" s="6"/>
      <c r="D23" s="6"/>
      <c r="E23" s="3"/>
      <c r="F23" s="7"/>
    </row>
    <row r="24" spans="2:6" ht="27.6">
      <c r="B24" s="9" t="s">
        <v>15</v>
      </c>
      <c r="C24" s="11">
        <v>51000</v>
      </c>
      <c r="D24" s="11">
        <v>70000</v>
      </c>
      <c r="E24" s="3"/>
      <c r="F24" s="27">
        <f>28571*1/2*1+51000</f>
        <v>65285.5</v>
      </c>
    </row>
    <row r="25" spans="2:6">
      <c r="B25" s="20" t="s">
        <v>69</v>
      </c>
      <c r="C25" s="11"/>
      <c r="D25" s="11"/>
      <c r="E25" s="3"/>
      <c r="F25" s="7"/>
    </row>
    <row r="26" spans="2:6">
      <c r="B26" s="9" t="s">
        <v>67</v>
      </c>
      <c r="C26" s="11"/>
      <c r="D26" s="11"/>
      <c r="E26" s="3"/>
      <c r="F26" s="7">
        <v>10714</v>
      </c>
    </row>
    <row r="27" spans="2:6">
      <c r="B27" s="20" t="s">
        <v>68</v>
      </c>
      <c r="C27" s="11"/>
      <c r="D27" s="11"/>
      <c r="E27" s="3"/>
      <c r="F27" s="7"/>
    </row>
    <row r="28" spans="2:6" ht="27.6">
      <c r="B28" s="9" t="s">
        <v>65</v>
      </c>
      <c r="C28" s="12">
        <v>158000</v>
      </c>
      <c r="D28" s="12">
        <v>39000</v>
      </c>
      <c r="E28" s="3"/>
      <c r="F28" s="23">
        <f>C76</f>
        <v>174200</v>
      </c>
    </row>
    <row r="29" spans="2:6">
      <c r="B29" s="9" t="s">
        <v>66</v>
      </c>
      <c r="C29" s="12"/>
      <c r="D29" s="12"/>
      <c r="E29" s="3"/>
      <c r="F29" s="7">
        <f>C82</f>
        <v>20050</v>
      </c>
    </row>
    <row r="30" spans="2:6">
      <c r="B30" s="9" t="s">
        <v>16</v>
      </c>
      <c r="C30" s="11">
        <v>209000</v>
      </c>
      <c r="D30" s="11">
        <v>109000</v>
      </c>
      <c r="E30" s="3"/>
      <c r="F30" s="7"/>
    </row>
    <row r="31" spans="2:6">
      <c r="B31" s="9"/>
      <c r="C31" s="6"/>
      <c r="D31" s="6"/>
      <c r="E31" s="3"/>
      <c r="F31" s="7"/>
    </row>
    <row r="32" spans="2:6" ht="27.6">
      <c r="B32" s="9" t="s">
        <v>17</v>
      </c>
      <c r="C32" s="6"/>
      <c r="D32" s="6"/>
      <c r="E32" s="3"/>
      <c r="F32" s="7"/>
    </row>
    <row r="33" spans="2:6" ht="27.6">
      <c r="B33" s="9" t="s">
        <v>18</v>
      </c>
      <c r="C33" s="11">
        <v>40000</v>
      </c>
      <c r="D33" s="11">
        <v>43000</v>
      </c>
      <c r="E33" s="3"/>
      <c r="F33" s="23">
        <f>C33+D33</f>
        <v>83000</v>
      </c>
    </row>
    <row r="34" spans="2:6" ht="27.6">
      <c r="B34" s="9" t="s">
        <v>19</v>
      </c>
      <c r="C34" s="6" t="s">
        <v>7</v>
      </c>
      <c r="D34" s="11">
        <v>8000</v>
      </c>
      <c r="E34" s="3"/>
      <c r="F34" s="22">
        <f>8000+13000-2000</f>
        <v>19000</v>
      </c>
    </row>
    <row r="35" spans="2:6">
      <c r="B35" s="20" t="s">
        <v>46</v>
      </c>
      <c r="C35" s="6"/>
      <c r="D35" s="11"/>
      <c r="E35" s="3"/>
      <c r="F35" s="21"/>
    </row>
    <row r="36" spans="2:6">
      <c r="B36" s="20" t="s">
        <v>44</v>
      </c>
      <c r="C36" s="6"/>
      <c r="D36" s="11"/>
      <c r="E36" s="3"/>
      <c r="F36" s="22">
        <v>2000</v>
      </c>
    </row>
    <row r="37" spans="2:6">
      <c r="B37" s="9" t="s">
        <v>20</v>
      </c>
      <c r="C37" s="12">
        <v>20000</v>
      </c>
      <c r="D37" s="12">
        <v>8000</v>
      </c>
      <c r="E37" s="3"/>
      <c r="F37" s="24">
        <f>C37+D37+E58</f>
        <v>25250</v>
      </c>
    </row>
    <row r="38" spans="2:6">
      <c r="B38" s="20" t="s">
        <v>45</v>
      </c>
      <c r="C38" s="12"/>
      <c r="D38" s="12"/>
      <c r="E38" s="3"/>
    </row>
    <row r="39" spans="2:6" ht="27.6">
      <c r="B39" s="9" t="s">
        <v>21</v>
      </c>
      <c r="C39" s="11"/>
      <c r="D39" s="11"/>
      <c r="E39" s="3"/>
      <c r="F39" s="7"/>
    </row>
    <row r="40" spans="2:6">
      <c r="B40" s="9"/>
      <c r="C40" s="6"/>
      <c r="D40" s="6"/>
      <c r="E40" s="3"/>
      <c r="F40" s="7"/>
    </row>
    <row r="41" spans="2:6" ht="27.6">
      <c r="B41" s="9" t="s">
        <v>22</v>
      </c>
      <c r="C41" s="6"/>
      <c r="D41" s="6"/>
      <c r="E41" s="3"/>
      <c r="F41" s="7"/>
    </row>
    <row r="42" spans="2:6" ht="69">
      <c r="B42" s="9" t="s">
        <v>23</v>
      </c>
      <c r="C42" s="13">
        <v>30000</v>
      </c>
      <c r="D42" s="13">
        <v>18000</v>
      </c>
      <c r="E42" s="3"/>
      <c r="F42" s="23">
        <f>C42+D42</f>
        <v>48000</v>
      </c>
    </row>
    <row r="43" spans="2:6" ht="27.6">
      <c r="B43" s="9" t="s">
        <v>24</v>
      </c>
      <c r="C43" s="12">
        <v>6000</v>
      </c>
      <c r="D43" s="12">
        <v>7000</v>
      </c>
      <c r="E43" s="3"/>
      <c r="F43" s="23">
        <f>C43+D43</f>
        <v>13000</v>
      </c>
    </row>
    <row r="44" spans="2:6" ht="27.6">
      <c r="B44" s="9" t="s">
        <v>25</v>
      </c>
      <c r="C44" s="11"/>
      <c r="D44" s="11"/>
      <c r="E44" s="3"/>
      <c r="F44" s="7"/>
    </row>
    <row r="45" spans="2:6">
      <c r="B45" s="9"/>
      <c r="C45" s="6"/>
      <c r="D45" s="6"/>
      <c r="E45" s="3"/>
      <c r="F45" s="7"/>
    </row>
    <row r="46" spans="2:6" ht="27.6">
      <c r="B46" s="9" t="s">
        <v>26</v>
      </c>
      <c r="C46" s="14"/>
      <c r="D46" s="14"/>
      <c r="E46" s="3"/>
      <c r="F46" s="28">
        <f>SUM(F23:F44)</f>
        <v>460499.5</v>
      </c>
    </row>
    <row r="47" spans="2:6">
      <c r="B47" s="9"/>
      <c r="C47" s="6"/>
      <c r="D47" s="6"/>
      <c r="E47" s="3"/>
      <c r="F47" s="3"/>
    </row>
    <row r="48" spans="2:6">
      <c r="B48" s="9"/>
      <c r="C48" s="3"/>
      <c r="D48" s="3"/>
      <c r="E48" s="3"/>
      <c r="F48" s="3"/>
    </row>
    <row r="49" spans="2:5">
      <c r="B49" s="19" t="s">
        <v>40</v>
      </c>
      <c r="C49" s="15" t="s">
        <v>27</v>
      </c>
      <c r="D49" s="15" t="s">
        <v>28</v>
      </c>
      <c r="E49" s="15" t="s">
        <v>29</v>
      </c>
    </row>
    <row r="50" spans="2:5">
      <c r="B50" t="s">
        <v>30</v>
      </c>
      <c r="C50" s="15">
        <v>70000</v>
      </c>
      <c r="D50" s="15">
        <v>70000</v>
      </c>
      <c r="E50" s="15"/>
    </row>
    <row r="51" spans="2:5">
      <c r="B51" t="s">
        <v>31</v>
      </c>
      <c r="C51" s="15">
        <v>39000</v>
      </c>
      <c r="D51" s="15">
        <v>30000</v>
      </c>
      <c r="E51" s="15">
        <f>C51-D51</f>
        <v>9000</v>
      </c>
    </row>
    <row r="52" spans="2:5">
      <c r="B52" t="s">
        <v>32</v>
      </c>
    </row>
    <row r="53" spans="2:5">
      <c r="B53" t="s">
        <v>38</v>
      </c>
      <c r="C53" s="15"/>
      <c r="D53" s="15"/>
      <c r="E53" s="15"/>
    </row>
    <row r="54" spans="2:5">
      <c r="B54" t="s">
        <v>39</v>
      </c>
      <c r="C54" s="15">
        <f>27500-27000</f>
        <v>500</v>
      </c>
      <c r="D54" s="15">
        <f>C54</f>
        <v>500</v>
      </c>
      <c r="E54" s="15">
        <f>D54-C54</f>
        <v>0</v>
      </c>
    </row>
    <row r="55" spans="2:5">
      <c r="B55" t="s">
        <v>41</v>
      </c>
      <c r="C55" s="15"/>
      <c r="D55" s="15"/>
      <c r="E55" s="15"/>
    </row>
    <row r="56" spans="2:5">
      <c r="B56" s="17" t="s">
        <v>42</v>
      </c>
      <c r="C56" s="15">
        <v>-19000</v>
      </c>
      <c r="D56" s="15">
        <v>-8000</v>
      </c>
      <c r="E56" s="15">
        <f>C56-D56</f>
        <v>-11000</v>
      </c>
    </row>
    <row r="57" spans="2:5">
      <c r="C57" s="15"/>
      <c r="D57" s="15"/>
      <c r="E57" s="15"/>
    </row>
    <row r="58" spans="2:5">
      <c r="B58" t="s">
        <v>43</v>
      </c>
      <c r="C58" s="29">
        <f>-18500*25%</f>
        <v>-4625</v>
      </c>
      <c r="D58" s="15">
        <f>-7500*25%</f>
        <v>-1875</v>
      </c>
      <c r="E58" s="15">
        <f>C58-D58</f>
        <v>-2750</v>
      </c>
    </row>
    <row r="59" spans="2:5">
      <c r="C59" s="30">
        <f>SUM(C50:C58)</f>
        <v>85875</v>
      </c>
      <c r="D59" s="16">
        <f>SUM(D50:D58)</f>
        <v>90625</v>
      </c>
      <c r="E59" s="16">
        <f>C59-D59</f>
        <v>-4750</v>
      </c>
    </row>
    <row r="60" spans="2:5">
      <c r="C60" s="31"/>
    </row>
    <row r="61" spans="2:5">
      <c r="C61" s="29"/>
      <c r="D61" s="15"/>
      <c r="E61" s="15"/>
    </row>
    <row r="62" spans="2:5">
      <c r="B62" s="18" t="s">
        <v>35</v>
      </c>
      <c r="C62" s="29"/>
      <c r="D62" s="15"/>
      <c r="E62" s="15"/>
    </row>
    <row r="63" spans="2:5">
      <c r="B63" t="s">
        <v>54</v>
      </c>
      <c r="C63" s="29">
        <v>73000</v>
      </c>
      <c r="D63" s="15"/>
      <c r="E63" s="15"/>
    </row>
    <row r="64" spans="2:5">
      <c r="B64" s="17" t="s">
        <v>48</v>
      </c>
      <c r="C64" s="29"/>
      <c r="D64" s="15"/>
      <c r="E64" s="15"/>
    </row>
    <row r="65" spans="1:5">
      <c r="B65" s="17" t="s">
        <v>56</v>
      </c>
      <c r="C65" s="29">
        <f>14000*1.5</f>
        <v>21000</v>
      </c>
      <c r="D65" s="15"/>
      <c r="E65" s="15"/>
    </row>
    <row r="66" spans="1:5">
      <c r="B66" s="17" t="s">
        <v>57</v>
      </c>
      <c r="C66" s="29"/>
      <c r="D66" s="15"/>
      <c r="E66" s="15"/>
    </row>
    <row r="67" spans="1:5">
      <c r="A67" t="s">
        <v>58</v>
      </c>
      <c r="B67" t="s">
        <v>59</v>
      </c>
      <c r="C67" s="29">
        <f>-D59</f>
        <v>-90625</v>
      </c>
      <c r="D67" s="15"/>
      <c r="E67" s="15"/>
    </row>
    <row r="68" spans="1:5">
      <c r="C68" s="29"/>
      <c r="D68" s="15"/>
      <c r="E68" s="15"/>
    </row>
    <row r="69" spans="1:5">
      <c r="B69" t="s">
        <v>33</v>
      </c>
      <c r="C69" s="29">
        <f>SUM(C63:C67)</f>
        <v>3375</v>
      </c>
      <c r="D69" s="15"/>
      <c r="E69" s="15"/>
    </row>
    <row r="70" spans="1:5">
      <c r="C70" s="31"/>
    </row>
    <row r="71" spans="1:5">
      <c r="B71" s="18" t="s">
        <v>36</v>
      </c>
      <c r="C71" s="31"/>
    </row>
    <row r="72" spans="1:5">
      <c r="B72" t="s">
        <v>34</v>
      </c>
      <c r="C72" s="32">
        <f>C28</f>
        <v>158000</v>
      </c>
    </row>
    <row r="73" spans="1:5">
      <c r="B73" t="s">
        <v>49</v>
      </c>
      <c r="C73" s="31">
        <f>80%*9000</f>
        <v>7200</v>
      </c>
    </row>
    <row r="74" spans="1:5">
      <c r="B74" t="s">
        <v>41</v>
      </c>
      <c r="C74" s="31">
        <v>-19000</v>
      </c>
    </row>
    <row r="75" spans="1:5">
      <c r="B75" t="s">
        <v>70</v>
      </c>
      <c r="C75" s="31">
        <v>28000</v>
      </c>
    </row>
    <row r="76" spans="1:5">
      <c r="C76" s="32">
        <f>SUM(C72:C75)</f>
        <v>174200</v>
      </c>
    </row>
    <row r="77" spans="1:5">
      <c r="C77" s="31"/>
    </row>
    <row r="78" spans="1:5">
      <c r="C78" s="31"/>
    </row>
    <row r="79" spans="1:5">
      <c r="B79" t="s">
        <v>37</v>
      </c>
      <c r="C79" s="31"/>
    </row>
    <row r="80" spans="1:5">
      <c r="B80" t="s">
        <v>55</v>
      </c>
      <c r="C80" s="31">
        <f>C65</f>
        <v>21000</v>
      </c>
    </row>
    <row r="81" spans="2:3">
      <c r="B81" t="s">
        <v>61</v>
      </c>
      <c r="C81" s="31">
        <f>20%*E59</f>
        <v>-950</v>
      </c>
    </row>
    <row r="82" spans="2:3">
      <c r="C82" s="31">
        <f>C80+C81</f>
        <v>20050</v>
      </c>
    </row>
    <row r="83" spans="2:3">
      <c r="C83" s="31"/>
    </row>
    <row r="84" spans="2:3">
      <c r="C84" s="31"/>
    </row>
    <row r="85" spans="2:3">
      <c r="B85" t="s">
        <v>54</v>
      </c>
      <c r="C85" s="31"/>
    </row>
    <row r="86" spans="2:3">
      <c r="B86" s="17" t="s">
        <v>51</v>
      </c>
      <c r="C86" s="33">
        <f>48000/1.75</f>
        <v>27428.571428571428</v>
      </c>
    </row>
    <row r="87" spans="2:3">
      <c r="B87" s="17" t="s">
        <v>52</v>
      </c>
      <c r="C87" s="33">
        <f>56000-27429</f>
        <v>28571</v>
      </c>
    </row>
    <row r="88" spans="2:3">
      <c r="B88" s="17" t="s">
        <v>53</v>
      </c>
      <c r="C88" s="33">
        <f>C87*1.75*1/2</f>
        <v>24999.625</v>
      </c>
    </row>
    <row r="89" spans="2:3">
      <c r="B89" s="17"/>
    </row>
    <row r="90" spans="2:3">
      <c r="B90" s="17"/>
    </row>
    <row r="91" spans="2:3">
      <c r="B9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2020-12-07T16:13:01Z</dcterms:created>
  <dcterms:modified xsi:type="dcterms:W3CDTF">2020-12-08T00:17:57Z</dcterms:modified>
</cp:coreProperties>
</file>