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ирилл\Downloads\"/>
    </mc:Choice>
  </mc:AlternateContent>
  <xr:revisionPtr revIDLastSave="0" documentId="13_ncr:1_{9897729D-22B4-4E24-BB9C-121BFE506FF2}" xr6:coauthVersionLast="45" xr6:coauthVersionMax="45" xr10:uidLastSave="{00000000-0000-0000-0000-000000000000}"/>
  <bookViews>
    <workbookView xWindow="-110" yWindow="-110" windowWidth="19420" windowHeight="10460" xr2:uid="{F2D59979-8E3B-8D4A-9CE2-B4F0431392C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7" i="1" l="1"/>
  <c r="D67" i="1" s="1"/>
  <c r="B66" i="1"/>
  <c r="D65" i="1"/>
  <c r="E8" i="1"/>
  <c r="E10" i="1"/>
  <c r="E11" i="1"/>
  <c r="E12" i="1"/>
  <c r="E13" i="1"/>
  <c r="E14" i="1"/>
  <c r="E15" i="1"/>
  <c r="E16" i="1"/>
  <c r="E17" i="1"/>
  <c r="E18" i="1"/>
  <c r="E22" i="1"/>
  <c r="E23" i="1"/>
  <c r="E24" i="1"/>
  <c r="E25" i="1"/>
  <c r="E26" i="1"/>
  <c r="E27" i="1"/>
  <c r="E28" i="1"/>
  <c r="E29" i="1"/>
  <c r="E30" i="1"/>
  <c r="E31" i="1"/>
  <c r="E32" i="1"/>
  <c r="E7" i="1"/>
  <c r="B49" i="1"/>
  <c r="B59" i="1" s="1"/>
  <c r="C40" i="1"/>
  <c r="C41" i="1" s="1"/>
  <c r="B40" i="1"/>
  <c r="D40" i="1" s="1"/>
  <c r="B55" i="1"/>
  <c r="B19" i="1"/>
  <c r="E19" i="1" s="1"/>
  <c r="D36" i="1"/>
  <c r="D37" i="1"/>
  <c r="D38" i="1"/>
  <c r="D39" i="1"/>
  <c r="D44" i="1"/>
  <c r="D35" i="1"/>
  <c r="B47" i="1"/>
  <c r="B41" i="1" l="1"/>
  <c r="B42" i="1" s="1"/>
  <c r="C42" i="1"/>
  <c r="B48" i="1" s="1"/>
  <c r="B50" i="1" s="1"/>
  <c r="B9" i="1" s="1"/>
  <c r="E9" i="1" s="1"/>
  <c r="D41" i="1" l="1"/>
  <c r="D42" i="1" s="1"/>
  <c r="B54" i="1" l="1"/>
  <c r="B56" i="1" s="1"/>
  <c r="B20" i="1" s="1"/>
  <c r="E20" i="1" s="1"/>
  <c r="B60" i="1"/>
  <c r="B61" i="1" s="1"/>
  <c r="B21" i="1" s="1"/>
  <c r="E21" i="1" s="1"/>
</calcChain>
</file>

<file path=xl/sharedStrings.xml><?xml version="1.0" encoding="utf-8"?>
<sst xmlns="http://schemas.openxmlformats.org/spreadsheetml/2006/main" count="72" uniqueCount="67">
  <si>
    <t>Альфа</t>
  </si>
  <si>
    <t>Бета</t>
  </si>
  <si>
    <t>$’000</t>
  </si>
  <si>
    <t>Активы</t>
  </si>
  <si>
    <t>Необоротные активы:</t>
  </si>
  <si>
    <t>Основные средства</t>
  </si>
  <si>
    <t>ноль</t>
  </si>
  <si>
    <t>Запасы</t>
  </si>
  <si>
    <t>Собственный капитал</t>
  </si>
  <si>
    <t>Оценочное обязательство по реструктуризации</t>
  </si>
  <si>
    <t>Отложенный налог</t>
  </si>
  <si>
    <t>Краткосрочные обязательства:</t>
  </si>
  <si>
    <t>ОФП</t>
  </si>
  <si>
    <t>Корр-ки</t>
  </si>
  <si>
    <t>Сумма</t>
  </si>
  <si>
    <t>НМА (Прим. 4)</t>
  </si>
  <si>
    <t>Деб зад-сть</t>
  </si>
  <si>
    <t>Деньги</t>
  </si>
  <si>
    <t>АК (номинал акции 1 долл.)</t>
  </si>
  <si>
    <t>Гудвил (Р2)</t>
  </si>
  <si>
    <t>КНП (Р3)</t>
  </si>
  <si>
    <t>НДУ (Р4)</t>
  </si>
  <si>
    <t>Долгосроч обяз-ва:</t>
  </si>
  <si>
    <t>Займы</t>
  </si>
  <si>
    <t xml:space="preserve">Кредит зад-сть </t>
  </si>
  <si>
    <t>Краткосроч заимы</t>
  </si>
  <si>
    <t>Р1 ЧАДК</t>
  </si>
  <si>
    <t>АК</t>
  </si>
  <si>
    <t>НП</t>
  </si>
  <si>
    <t>на консол</t>
  </si>
  <si>
    <t>на приобр</t>
  </si>
  <si>
    <t>Дельта</t>
  </si>
  <si>
    <t>Р2 Гудвил</t>
  </si>
  <si>
    <t>Стоимость приобретения</t>
  </si>
  <si>
    <t>Р3 КНП</t>
  </si>
  <si>
    <t>100% НП МК</t>
  </si>
  <si>
    <t>плюс 80% дельты ЧАДК (Р1)</t>
  </si>
  <si>
    <t>Р4 НДУ</t>
  </si>
  <si>
    <t>плюс 20% дельты ЧАДК (р1)</t>
  </si>
  <si>
    <t>минус 100% ЧАДК на дату приобр (Р1)</t>
  </si>
  <si>
    <t>выпуск акций (56000 * 1/2*1,75</t>
  </si>
  <si>
    <t>Доп Выпуск акций 56000*1/2</t>
  </si>
  <si>
    <t xml:space="preserve"> плюс эмиссионный доход (56000*0,7</t>
  </si>
  <si>
    <t>Увеличение фин актива</t>
  </si>
  <si>
    <t>Фин актив по справедливой стоимости через ПУ</t>
  </si>
  <si>
    <t>Увеличение обязательства по реструктуризации</t>
  </si>
  <si>
    <t>Итого:</t>
  </si>
  <si>
    <t>Итого корр-ки:</t>
  </si>
  <si>
    <t>Отложенный налог -25%</t>
  </si>
  <si>
    <t>плюс справедл стоим НДУ (1,5*56000</t>
  </si>
  <si>
    <t>Итого Гудвил</t>
  </si>
  <si>
    <t>Справедл стоим НДУ (р2)</t>
  </si>
  <si>
    <t>ОНА (Р1)</t>
  </si>
  <si>
    <t>р6 Займ в валюте</t>
  </si>
  <si>
    <t>Дата</t>
  </si>
  <si>
    <t>сумма займа</t>
  </si>
  <si>
    <t>курс</t>
  </si>
  <si>
    <t xml:space="preserve"> 1/4</t>
  </si>
  <si>
    <t>в долл</t>
  </si>
  <si>
    <t xml:space="preserve"> 1/5</t>
  </si>
  <si>
    <t>Фин актив в ин валюте (Р6)</t>
  </si>
  <si>
    <t>Инвест доход 10%</t>
  </si>
  <si>
    <t>Увеличение оцен. обязательства + 11000</t>
  </si>
  <si>
    <t>не только увеличение надо показать, ведь они и на гудвил повлиять должен</t>
  </si>
  <si>
    <t>почему 56000?</t>
  </si>
  <si>
    <t>ой-ой, разве это ДОХОД? Его сразу в капитал, минуя прибыль нужно тащить</t>
  </si>
  <si>
    <t>МАА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</si>
</sst>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14" fontId="0" fillId="0" borderId="0" xfId="0" applyNumberFormat="1"/>
    <xf numFmtId="16" fontId="0" fillId="0" borderId="0" xfId="0" applyNumberFormat="1"/>
    <xf numFmtId="0" fontId="0" fillId="0" borderId="0" xfId="0" applyNumberFormat="1"/>
    <xf numFmtId="0" fontId="1" fillId="0" borderId="0" xfId="0" applyFont="1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C51AC-0059-E44A-860C-5ABCE47D9C3C}">
  <dimension ref="A1:F67"/>
  <sheetViews>
    <sheetView tabSelected="1" zoomScale="115" zoomScaleNormal="115" workbookViewId="0">
      <selection activeCell="F1" sqref="F1"/>
    </sheetView>
  </sheetViews>
  <sheetFormatPr defaultColWidth="10.6640625" defaultRowHeight="15.5" x14ac:dyDescent="0.35"/>
  <cols>
    <col min="1" max="1" width="31" customWidth="1"/>
    <col min="2" max="2" width="18.6640625" customWidth="1"/>
  </cols>
  <sheetData>
    <row r="1" spans="1:6" x14ac:dyDescent="0.35">
      <c r="A1" t="s">
        <v>12</v>
      </c>
    </row>
    <row r="3" spans="1:6" x14ac:dyDescent="0.35">
      <c r="B3" t="s">
        <v>0</v>
      </c>
      <c r="C3" t="s">
        <v>1</v>
      </c>
      <c r="D3" t="s">
        <v>13</v>
      </c>
      <c r="E3" t="s">
        <v>14</v>
      </c>
    </row>
    <row r="4" spans="1:6" x14ac:dyDescent="0.35">
      <c r="B4" t="s">
        <v>2</v>
      </c>
      <c r="C4" t="s">
        <v>2</v>
      </c>
    </row>
    <row r="5" spans="1:6" x14ac:dyDescent="0.35">
      <c r="A5" t="s">
        <v>3</v>
      </c>
    </row>
    <row r="6" spans="1:6" x14ac:dyDescent="0.35">
      <c r="A6" t="s">
        <v>4</v>
      </c>
    </row>
    <row r="7" spans="1:6" x14ac:dyDescent="0.35">
      <c r="A7" t="s">
        <v>5</v>
      </c>
      <c r="B7" s="1">
        <v>119000</v>
      </c>
      <c r="C7" s="1">
        <v>100000</v>
      </c>
      <c r="E7" s="1">
        <f>SUM(B7:D7)</f>
        <v>219000</v>
      </c>
      <c r="F7" s="6">
        <v>0.5</v>
      </c>
    </row>
    <row r="8" spans="1:6" x14ac:dyDescent="0.35">
      <c r="A8" t="s">
        <v>15</v>
      </c>
      <c r="B8" s="1">
        <v>36000</v>
      </c>
      <c r="C8" t="s">
        <v>6</v>
      </c>
      <c r="E8" s="1">
        <f t="shared" ref="E8:E32" si="0">SUM(B8:D8)</f>
        <v>36000</v>
      </c>
    </row>
    <row r="9" spans="1:6" x14ac:dyDescent="0.35">
      <c r="A9" t="s">
        <v>19</v>
      </c>
      <c r="B9" s="1">
        <f>B50</f>
        <v>81000</v>
      </c>
      <c r="C9" s="1"/>
      <c r="E9" s="1">
        <f t="shared" si="0"/>
        <v>81000</v>
      </c>
    </row>
    <row r="10" spans="1:6" x14ac:dyDescent="0.35">
      <c r="A10" t="s">
        <v>44</v>
      </c>
      <c r="C10">
        <v>27000</v>
      </c>
      <c r="D10">
        <v>500</v>
      </c>
      <c r="E10" s="1">
        <f t="shared" si="0"/>
        <v>27500</v>
      </c>
      <c r="F10" s="6">
        <v>1</v>
      </c>
    </row>
    <row r="11" spans="1:6" x14ac:dyDescent="0.35">
      <c r="A11" t="s">
        <v>60</v>
      </c>
      <c r="B11">
        <v>4400</v>
      </c>
      <c r="E11" s="1">
        <f t="shared" si="0"/>
        <v>4400</v>
      </c>
      <c r="F11" s="6">
        <v>1.5</v>
      </c>
    </row>
    <row r="12" spans="1:6" x14ac:dyDescent="0.35">
      <c r="A12" t="s">
        <v>7</v>
      </c>
      <c r="B12" s="1">
        <v>40000</v>
      </c>
      <c r="C12" s="1">
        <v>32000</v>
      </c>
      <c r="E12" s="1">
        <f t="shared" si="0"/>
        <v>72000</v>
      </c>
      <c r="F12" s="6">
        <v>0.5</v>
      </c>
    </row>
    <row r="13" spans="1:6" x14ac:dyDescent="0.35">
      <c r="A13" t="s">
        <v>16</v>
      </c>
      <c r="B13" s="1">
        <v>48000</v>
      </c>
      <c r="C13" s="1">
        <v>30000</v>
      </c>
      <c r="D13">
        <v>-5000</v>
      </c>
      <c r="E13" s="1">
        <f t="shared" si="0"/>
        <v>73000</v>
      </c>
      <c r="F13" s="6">
        <v>1</v>
      </c>
    </row>
    <row r="14" spans="1:6" x14ac:dyDescent="0.35">
      <c r="A14" t="s">
        <v>17</v>
      </c>
      <c r="B14" s="1">
        <v>9000</v>
      </c>
      <c r="C14" s="1">
        <v>8000</v>
      </c>
      <c r="D14">
        <v>5000</v>
      </c>
      <c r="E14" s="1">
        <f t="shared" si="0"/>
        <v>22000</v>
      </c>
      <c r="F14" s="6">
        <v>1</v>
      </c>
    </row>
    <row r="15" spans="1:6" x14ac:dyDescent="0.35">
      <c r="B15" s="1">
        <v>97000</v>
      </c>
      <c r="C15" s="1">
        <v>70000</v>
      </c>
      <c r="E15" s="1">
        <f t="shared" si="0"/>
        <v>167000</v>
      </c>
    </row>
    <row r="16" spans="1:6" x14ac:dyDescent="0.35">
      <c r="E16" s="1">
        <f t="shared" si="0"/>
        <v>0</v>
      </c>
    </row>
    <row r="17" spans="1:6" x14ac:dyDescent="0.35">
      <c r="A17" t="s">
        <v>8</v>
      </c>
      <c r="E17" s="1">
        <f t="shared" si="0"/>
        <v>0</v>
      </c>
    </row>
    <row r="18" spans="1:6" x14ac:dyDescent="0.35">
      <c r="A18" t="s">
        <v>18</v>
      </c>
      <c r="B18" s="1">
        <v>51000</v>
      </c>
      <c r="C18" s="1"/>
      <c r="E18" s="1">
        <f t="shared" si="0"/>
        <v>51000</v>
      </c>
      <c r="F18" s="6">
        <v>0.5</v>
      </c>
    </row>
    <row r="19" spans="1:6" x14ac:dyDescent="0.35">
      <c r="A19" t="s">
        <v>41</v>
      </c>
      <c r="B19" s="1">
        <f>56000*1/2</f>
        <v>28000</v>
      </c>
      <c r="C19" s="1"/>
      <c r="E19" s="1">
        <f t="shared" si="0"/>
        <v>28000</v>
      </c>
      <c r="F19" s="6">
        <v>1</v>
      </c>
    </row>
    <row r="20" spans="1:6" x14ac:dyDescent="0.35">
      <c r="A20" t="s">
        <v>20</v>
      </c>
      <c r="B20" s="1">
        <f>B56</f>
        <v>198100</v>
      </c>
      <c r="C20" s="1"/>
      <c r="E20" s="1">
        <f t="shared" si="0"/>
        <v>198100</v>
      </c>
    </row>
    <row r="21" spans="1:6" x14ac:dyDescent="0.35">
      <c r="A21" t="s">
        <v>21</v>
      </c>
      <c r="B21" s="1">
        <f>B61</f>
        <v>84225</v>
      </c>
      <c r="C21" s="1"/>
      <c r="E21" s="1">
        <f t="shared" si="0"/>
        <v>84225</v>
      </c>
    </row>
    <row r="22" spans="1:6" x14ac:dyDescent="0.35">
      <c r="E22" s="1">
        <f t="shared" si="0"/>
        <v>0</v>
      </c>
    </row>
    <row r="23" spans="1:6" x14ac:dyDescent="0.35">
      <c r="A23" t="s">
        <v>22</v>
      </c>
      <c r="E23" s="1">
        <f t="shared" si="0"/>
        <v>0</v>
      </c>
    </row>
    <row r="24" spans="1:6" x14ac:dyDescent="0.35">
      <c r="A24" t="s">
        <v>23</v>
      </c>
      <c r="B24" s="1">
        <v>40000</v>
      </c>
      <c r="C24" s="1">
        <v>43000</v>
      </c>
      <c r="E24" s="1">
        <f t="shared" si="0"/>
        <v>83000</v>
      </c>
      <c r="F24" s="6">
        <v>0.5</v>
      </c>
    </row>
    <row r="25" spans="1:6" x14ac:dyDescent="0.35">
      <c r="A25" t="s">
        <v>9</v>
      </c>
      <c r="B25" t="s">
        <v>6</v>
      </c>
      <c r="C25" s="1">
        <v>8000</v>
      </c>
      <c r="D25">
        <v>11000</v>
      </c>
      <c r="E25" s="1">
        <f t="shared" si="0"/>
        <v>19000</v>
      </c>
      <c r="F25" s="6">
        <v>1</v>
      </c>
    </row>
    <row r="26" spans="1:6" x14ac:dyDescent="0.35">
      <c r="A26" t="s">
        <v>62</v>
      </c>
      <c r="C26" s="1"/>
      <c r="E26" s="1">
        <f t="shared" si="0"/>
        <v>0</v>
      </c>
    </row>
    <row r="27" spans="1:6" x14ac:dyDescent="0.35">
      <c r="A27" t="s">
        <v>10</v>
      </c>
      <c r="B27" s="1">
        <v>20000</v>
      </c>
      <c r="C27" s="1">
        <v>8000</v>
      </c>
      <c r="E27" s="1">
        <f t="shared" si="0"/>
        <v>28000</v>
      </c>
    </row>
    <row r="28" spans="1:6" x14ac:dyDescent="0.35">
      <c r="A28" t="s">
        <v>52</v>
      </c>
      <c r="B28" s="1"/>
      <c r="C28" s="1"/>
      <c r="D28">
        <v>-2625</v>
      </c>
      <c r="E28" s="1">
        <f t="shared" si="0"/>
        <v>-2625</v>
      </c>
      <c r="F28" s="6">
        <v>1</v>
      </c>
    </row>
    <row r="29" spans="1:6" x14ac:dyDescent="0.35">
      <c r="E29" s="1">
        <f t="shared" si="0"/>
        <v>0</v>
      </c>
    </row>
    <row r="30" spans="1:6" x14ac:dyDescent="0.35">
      <c r="A30" t="s">
        <v>11</v>
      </c>
      <c r="E30" s="1">
        <f t="shared" si="0"/>
        <v>0</v>
      </c>
    </row>
    <row r="31" spans="1:6" x14ac:dyDescent="0.35">
      <c r="A31" t="s">
        <v>24</v>
      </c>
      <c r="B31" s="1">
        <v>30000</v>
      </c>
      <c r="C31" s="1">
        <v>18000</v>
      </c>
      <c r="E31" s="1">
        <f t="shared" si="0"/>
        <v>48000</v>
      </c>
      <c r="F31" s="6">
        <v>1</v>
      </c>
    </row>
    <row r="32" spans="1:6" x14ac:dyDescent="0.35">
      <c r="A32" t="s">
        <v>25</v>
      </c>
      <c r="B32" s="1">
        <v>6000</v>
      </c>
      <c r="C32" s="1">
        <v>7000</v>
      </c>
      <c r="E32" s="1">
        <f t="shared" si="0"/>
        <v>13000</v>
      </c>
      <c r="F32" s="6">
        <v>0.5</v>
      </c>
    </row>
    <row r="33" spans="1:6" x14ac:dyDescent="0.35">
      <c r="B33" s="1"/>
      <c r="C33" s="1"/>
    </row>
    <row r="34" spans="1:6" x14ac:dyDescent="0.35">
      <c r="A34" t="s">
        <v>26</v>
      </c>
      <c r="B34" t="s">
        <v>29</v>
      </c>
      <c r="C34" t="s">
        <v>30</v>
      </c>
      <c r="D34" t="s">
        <v>31</v>
      </c>
    </row>
    <row r="35" spans="1:6" x14ac:dyDescent="0.35">
      <c r="A35" t="s">
        <v>27</v>
      </c>
      <c r="B35" s="1">
        <v>70000</v>
      </c>
      <c r="C35" s="1">
        <v>70000</v>
      </c>
      <c r="D35" s="1">
        <f>B35-C35</f>
        <v>0</v>
      </c>
      <c r="F35" s="6">
        <v>0.5</v>
      </c>
    </row>
    <row r="36" spans="1:6" x14ac:dyDescent="0.35">
      <c r="D36" s="1">
        <f t="shared" ref="D36:D44" si="1">B36-C36</f>
        <v>0</v>
      </c>
    </row>
    <row r="37" spans="1:6" x14ac:dyDescent="0.35">
      <c r="A37" t="s">
        <v>28</v>
      </c>
      <c r="B37">
        <v>39000</v>
      </c>
      <c r="C37">
        <v>30000</v>
      </c>
      <c r="D37" s="1">
        <f t="shared" si="1"/>
        <v>9000</v>
      </c>
      <c r="F37" s="6">
        <v>1</v>
      </c>
    </row>
    <row r="38" spans="1:6" x14ac:dyDescent="0.35">
      <c r="A38" t="s">
        <v>43</v>
      </c>
      <c r="B38">
        <v>500</v>
      </c>
      <c r="D38" s="1">
        <f t="shared" si="1"/>
        <v>500</v>
      </c>
      <c r="E38" s="5" t="s">
        <v>63</v>
      </c>
    </row>
    <row r="39" spans="1:6" x14ac:dyDescent="0.35">
      <c r="A39" t="s">
        <v>45</v>
      </c>
      <c r="B39">
        <v>-11000</v>
      </c>
      <c r="D39" s="1">
        <f t="shared" si="1"/>
        <v>-11000</v>
      </c>
      <c r="F39" s="6">
        <v>1.5</v>
      </c>
    </row>
    <row r="40" spans="1:6" x14ac:dyDescent="0.35">
      <c r="A40" t="s">
        <v>47</v>
      </c>
      <c r="B40">
        <f>SUM(B38:B39)</f>
        <v>-10500</v>
      </c>
      <c r="C40">
        <f>SUM(C38:C39)</f>
        <v>0</v>
      </c>
      <c r="D40" s="1">
        <f>B40-C40</f>
        <v>-10500</v>
      </c>
    </row>
    <row r="41" spans="1:6" x14ac:dyDescent="0.35">
      <c r="A41" t="s">
        <v>48</v>
      </c>
      <c r="B41">
        <f>-25%*B40</f>
        <v>2625</v>
      </c>
      <c r="C41">
        <f>-25%*C40</f>
        <v>0</v>
      </c>
      <c r="D41" s="1">
        <f t="shared" si="1"/>
        <v>2625</v>
      </c>
      <c r="F41" s="6">
        <v>2</v>
      </c>
    </row>
    <row r="42" spans="1:6" x14ac:dyDescent="0.35">
      <c r="A42" t="s">
        <v>46</v>
      </c>
      <c r="B42" s="1">
        <f>SUM(B40:B41,B35:B37)</f>
        <v>101125</v>
      </c>
      <c r="C42" s="1">
        <f t="shared" ref="C42:D42" si="2">SUM(C40:C41,C35:C37)</f>
        <v>100000</v>
      </c>
      <c r="D42" s="1">
        <f t="shared" si="2"/>
        <v>1125</v>
      </c>
    </row>
    <row r="43" spans="1:6" x14ac:dyDescent="0.35">
      <c r="B43" s="1"/>
      <c r="C43" s="1"/>
      <c r="D43" s="1"/>
    </row>
    <row r="44" spans="1:6" x14ac:dyDescent="0.35">
      <c r="A44" t="s">
        <v>32</v>
      </c>
      <c r="D44" s="1">
        <f t="shared" si="1"/>
        <v>0</v>
      </c>
    </row>
    <row r="45" spans="1:6" x14ac:dyDescent="0.35">
      <c r="A45" t="s">
        <v>33</v>
      </c>
    </row>
    <row r="46" spans="1:6" x14ac:dyDescent="0.35">
      <c r="A46" t="s">
        <v>17</v>
      </c>
      <c r="B46">
        <v>48000</v>
      </c>
      <c r="F46" s="6">
        <v>0.5</v>
      </c>
    </row>
    <row r="47" spans="1:6" x14ac:dyDescent="0.35">
      <c r="A47" t="s">
        <v>40</v>
      </c>
      <c r="B47">
        <f>56000*1/2*1.75</f>
        <v>49000</v>
      </c>
      <c r="F47" s="6">
        <v>0.5</v>
      </c>
    </row>
    <row r="48" spans="1:6" x14ac:dyDescent="0.35">
      <c r="A48" t="s">
        <v>39</v>
      </c>
      <c r="B48" s="1">
        <f>C42</f>
        <v>100000</v>
      </c>
    </row>
    <row r="49" spans="1:6" x14ac:dyDescent="0.35">
      <c r="A49" t="s">
        <v>49</v>
      </c>
      <c r="B49">
        <f>1.5*56000</f>
        <v>84000</v>
      </c>
      <c r="C49" s="5" t="s">
        <v>64</v>
      </c>
      <c r="F49" s="6">
        <v>0.5</v>
      </c>
    </row>
    <row r="50" spans="1:6" x14ac:dyDescent="0.35">
      <c r="A50" t="s">
        <v>50</v>
      </c>
      <c r="B50" s="1">
        <f>B46+B47-B48+B49</f>
        <v>81000</v>
      </c>
    </row>
    <row r="52" spans="1:6" x14ac:dyDescent="0.35">
      <c r="A52" t="s">
        <v>34</v>
      </c>
    </row>
    <row r="53" spans="1:6" x14ac:dyDescent="0.35">
      <c r="A53" t="s">
        <v>35</v>
      </c>
      <c r="B53">
        <v>158000</v>
      </c>
      <c r="F53" s="6">
        <v>0.5</v>
      </c>
    </row>
    <row r="54" spans="1:6" x14ac:dyDescent="0.35">
      <c r="A54" t="s">
        <v>36</v>
      </c>
      <c r="B54">
        <f>80%*D42</f>
        <v>900</v>
      </c>
      <c r="F54" s="6">
        <v>0.5</v>
      </c>
    </row>
    <row r="55" spans="1:6" x14ac:dyDescent="0.35">
      <c r="A55" t="s">
        <v>42</v>
      </c>
      <c r="B55">
        <f>56000*0.7</f>
        <v>39200</v>
      </c>
      <c r="C55" s="5" t="s">
        <v>65</v>
      </c>
    </row>
    <row r="56" spans="1:6" x14ac:dyDescent="0.35">
      <c r="A56" t="s">
        <v>46</v>
      </c>
      <c r="B56">
        <f>SUM(B53:B55)</f>
        <v>198100</v>
      </c>
    </row>
    <row r="58" spans="1:6" x14ac:dyDescent="0.35">
      <c r="A58" t="s">
        <v>37</v>
      </c>
    </row>
    <row r="59" spans="1:6" x14ac:dyDescent="0.35">
      <c r="A59" t="s">
        <v>51</v>
      </c>
      <c r="B59">
        <f>B49</f>
        <v>84000</v>
      </c>
      <c r="F59" s="6">
        <v>0.5</v>
      </c>
    </row>
    <row r="60" spans="1:6" x14ac:dyDescent="0.35">
      <c r="A60" t="s">
        <v>38</v>
      </c>
      <c r="B60">
        <f>20%*D42</f>
        <v>225</v>
      </c>
      <c r="F60" s="6">
        <v>1</v>
      </c>
    </row>
    <row r="61" spans="1:6" x14ac:dyDescent="0.35">
      <c r="A61" t="s">
        <v>46</v>
      </c>
      <c r="B61">
        <f>SUM(B59:B60)</f>
        <v>84225</v>
      </c>
    </row>
    <row r="63" spans="1:6" x14ac:dyDescent="0.35">
      <c r="A63" t="s">
        <v>53</v>
      </c>
    </row>
    <row r="64" spans="1:6" x14ac:dyDescent="0.35">
      <c r="A64" t="s">
        <v>54</v>
      </c>
      <c r="B64" t="s">
        <v>55</v>
      </c>
      <c r="C64" t="s">
        <v>56</v>
      </c>
      <c r="D64" t="s">
        <v>58</v>
      </c>
      <c r="F64" s="6" t="s">
        <v>66</v>
      </c>
    </row>
    <row r="65" spans="1:4" x14ac:dyDescent="0.35">
      <c r="A65" s="2">
        <v>41913</v>
      </c>
      <c r="B65">
        <v>20000</v>
      </c>
      <c r="C65" s="3" t="s">
        <v>57</v>
      </c>
      <c r="D65" s="4">
        <f>B65*1/4</f>
        <v>5000</v>
      </c>
    </row>
    <row r="66" spans="1:4" x14ac:dyDescent="0.35">
      <c r="A66" s="2" t="s">
        <v>61</v>
      </c>
      <c r="B66">
        <f>B65*10%</f>
        <v>2000</v>
      </c>
      <c r="C66" s="3"/>
      <c r="D66" s="4"/>
    </row>
    <row r="67" spans="1:4" x14ac:dyDescent="0.35">
      <c r="A67" s="2">
        <v>42277</v>
      </c>
      <c r="B67">
        <f>B66+B65</f>
        <v>22000</v>
      </c>
      <c r="C67" t="s">
        <v>59</v>
      </c>
      <c r="D67">
        <f>B67*1/5</f>
        <v>4400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Кирилл Попадюк</cp:lastModifiedBy>
  <dcterms:created xsi:type="dcterms:W3CDTF">2020-12-02T10:02:14Z</dcterms:created>
  <dcterms:modified xsi:type="dcterms:W3CDTF">2020-12-06T22:17:01Z</dcterms:modified>
  <cp:category/>
</cp:coreProperties>
</file>